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winhomeib\dahome\ibsyssr\Documents7\"/>
    </mc:Choice>
  </mc:AlternateContent>
  <bookViews>
    <workbookView xWindow="0" yWindow="0" windowWidth="21570" windowHeight="8055"/>
  </bookViews>
  <sheets>
    <sheet name="centrage GEKO" sheetId="1" r:id="rId1"/>
    <sheet name="centrage GIKY" sheetId="2" r:id="rId2"/>
    <sheet name="centrage GTJR" sheetId="3" r:id="rId3"/>
  </sheets>
  <calcPr calcId="162913"/>
</workbook>
</file>

<file path=xl/calcChain.xml><?xml version="1.0" encoding="utf-8"?>
<calcChain xmlns="http://schemas.openxmlformats.org/spreadsheetml/2006/main">
  <c r="C19" i="3" l="1"/>
  <c r="D17" i="3"/>
  <c r="D16" i="3"/>
  <c r="F12" i="3"/>
  <c r="D12" i="3"/>
  <c r="F11" i="3"/>
  <c r="F10" i="3"/>
  <c r="F9" i="3"/>
  <c r="F8" i="3"/>
  <c r="F7" i="3"/>
  <c r="F6" i="3"/>
  <c r="F16" i="3" s="1"/>
  <c r="E16" i="3" s="1"/>
  <c r="E18" i="3" l="1"/>
  <c r="F17" i="3"/>
  <c r="E17" i="3" s="1"/>
  <c r="C19" i="1"/>
  <c r="C21" i="2"/>
  <c r="D19" i="2"/>
  <c r="D14" i="2"/>
  <c r="F14" i="2" s="1"/>
  <c r="D12" i="2"/>
  <c r="F11" i="2"/>
  <c r="F10" i="2"/>
  <c r="F9" i="2"/>
  <c r="F8" i="2"/>
  <c r="F7" i="2"/>
  <c r="F6" i="2"/>
  <c r="D18" i="2" l="1"/>
  <c r="F12" i="2"/>
  <c r="F18" i="2" s="1"/>
  <c r="F19" i="2"/>
  <c r="E19" i="2" s="1"/>
  <c r="E18" i="2" l="1"/>
  <c r="E20" i="2" s="1"/>
  <c r="D12" i="1"/>
  <c r="D16" i="1"/>
  <c r="F12" i="1"/>
  <c r="F7" i="1"/>
  <c r="F8" i="1"/>
  <c r="F9" i="1"/>
  <c r="F10" i="1"/>
  <c r="F11" i="1"/>
  <c r="F6" i="1"/>
  <c r="D17" i="1"/>
  <c r="F17" i="1" l="1"/>
  <c r="E17" i="1" s="1"/>
  <c r="F16" i="1"/>
  <c r="E16" i="1" s="1"/>
  <c r="E18" i="1" s="1"/>
</calcChain>
</file>

<file path=xl/sharedStrings.xml><?xml version="1.0" encoding="utf-8"?>
<sst xmlns="http://schemas.openxmlformats.org/spreadsheetml/2006/main" count="72" uniqueCount="28">
  <si>
    <t>Masse (kg)</t>
  </si>
  <si>
    <t>Bras de levier (m)</t>
  </si>
  <si>
    <t>Moment (m.kg)</t>
  </si>
  <si>
    <t>Masse à vide</t>
  </si>
  <si>
    <t>Pilote AV</t>
  </si>
  <si>
    <t>Passager AR</t>
  </si>
  <si>
    <t>Bagages</t>
  </si>
  <si>
    <t>Carburant principal</t>
  </si>
  <si>
    <t>Masse décollage</t>
  </si>
  <si>
    <t>Zéro fuel</t>
  </si>
  <si>
    <t>masse</t>
  </si>
  <si>
    <t>bras de levier</t>
  </si>
  <si>
    <t>domaine d'emploi Cat N</t>
  </si>
  <si>
    <t>heures</t>
  </si>
  <si>
    <t>hypothèse</t>
  </si>
  <si>
    <t>l/h</t>
  </si>
  <si>
    <t>Masse et Centrage DR400-120 F-GEKO</t>
  </si>
  <si>
    <t>Données selon le rapport de pesée du 08 janvier 2014</t>
  </si>
  <si>
    <t>Masse et Centrage DR400-140 F-GIKY</t>
  </si>
  <si>
    <t>Données selon le rapport de pesée du 13 novembre 2017</t>
  </si>
  <si>
    <t>Carburant suppl.</t>
  </si>
  <si>
    <t>max 110l - densité 0,72 kg/l</t>
  </si>
  <si>
    <t>max 50l - densité 0,72 kg/l</t>
  </si>
  <si>
    <t>Autonomie (30min et 10l déduits)</t>
  </si>
  <si>
    <t>inconsommables</t>
  </si>
  <si>
    <t>l</t>
  </si>
  <si>
    <t>Masse et Centrage DR400-120 F-GTJR</t>
  </si>
  <si>
    <t>Données selon le rapport de pesée du 30 janvier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</si>
</sst>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16" fillId="0" borderId="0" xfId="0" applyFont="1"/>
    <xf numFmtId="0" fontId="18" fillId="0" borderId="0" xfId="0" applyFont="1"/>
    <xf numFmtId="0" fontId="8" fillId="4" borderId="0" xfId="8" applyProtection="1">
      <protection locked="0"/>
    </xf>
    <xf numFmtId="2" fontId="19" fillId="0" borderId="0" xfId="0" applyNumberFormat="1" applyFont="1"/>
    <xf numFmtId="0" fontId="20" fillId="0" borderId="0" xfId="14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F-GEKO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xVal>
            <c:numRef>
              <c:f>'centrage GEKO'!$D$41:$D$45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'centrage GEKO'!$C$41:$C$45</c:f>
              <c:numCache>
                <c:formatCode>General</c:formatCode>
                <c:ptCount val="5"/>
                <c:pt idx="0">
                  <c:v>650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7D-4461-922D-E340EB557087}"/>
            </c:ext>
          </c:extLst>
        </c:ser>
        <c:ser>
          <c:idx val="1"/>
          <c:order val="1"/>
          <c:xVal>
            <c:numRef>
              <c:f>'centrage GEKO'!$E$16:$E$17</c:f>
              <c:numCache>
                <c:formatCode>0.000</c:formatCode>
                <c:ptCount val="2"/>
                <c:pt idx="0">
                  <c:v>0.52620473345588237</c:v>
                </c:pt>
                <c:pt idx="1">
                  <c:v>0.4667651668351871</c:v>
                </c:pt>
              </c:numCache>
            </c:numRef>
          </c:xVal>
          <c:yVal>
            <c:numRef>
              <c:f>'centrage GEKO'!$D$16:$D$17</c:f>
              <c:numCache>
                <c:formatCode>General</c:formatCode>
                <c:ptCount val="2"/>
                <c:pt idx="0">
                  <c:v>870.40000000000009</c:v>
                </c:pt>
                <c:pt idx="1">
                  <c:v>791.2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7D-4461-922D-E340EB55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91712"/>
        <c:axId val="81889920"/>
      </c:scatterChart>
      <c:valAx>
        <c:axId val="81891712"/>
        <c:scaling>
          <c:orientation val="minMax"/>
          <c:max val="0.60000000000000009"/>
          <c:min val="0.15000000000000002"/>
        </c:scaling>
        <c:delete val="0"/>
        <c:axPos val="b"/>
        <c:numFmt formatCode="General" sourceLinked="1"/>
        <c:majorTickMark val="out"/>
        <c:minorTickMark val="none"/>
        <c:tickLblPos val="nextTo"/>
        <c:crossAx val="81889920"/>
        <c:crosses val="autoZero"/>
        <c:crossBetween val="midCat"/>
      </c:valAx>
      <c:valAx>
        <c:axId val="81889920"/>
        <c:scaling>
          <c:orientation val="minMax"/>
          <c:max val="950"/>
          <c:min val="6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91712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F-GIKY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xVal>
            <c:numRef>
              <c:f>'centrage GIKY'!$D$43:$D$47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'centrage GIKY'!$C$43:$C$47</c:f>
              <c:numCache>
                <c:formatCode>General</c:formatCode>
                <c:ptCount val="5"/>
                <c:pt idx="0">
                  <c:v>650</c:v>
                </c:pt>
                <c:pt idx="1">
                  <c:v>750</c:v>
                </c:pt>
                <c:pt idx="2">
                  <c:v>1000</c:v>
                </c:pt>
                <c:pt idx="3">
                  <c:v>1000</c:v>
                </c:pt>
                <c:pt idx="4">
                  <c:v>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80-4FEF-9572-ADBD4977CAEE}"/>
            </c:ext>
          </c:extLst>
        </c:ser>
        <c:ser>
          <c:idx val="1"/>
          <c:order val="1"/>
          <c:xVal>
            <c:numRef>
              <c:f>'centrage GIKY'!$E$18:$E$19</c:f>
              <c:numCache>
                <c:formatCode>0.000</c:formatCode>
                <c:ptCount val="2"/>
                <c:pt idx="0">
                  <c:v>0.5528149748020158</c:v>
                </c:pt>
                <c:pt idx="1">
                  <c:v>0.47506827309236938</c:v>
                </c:pt>
              </c:numCache>
            </c:numRef>
          </c:xVal>
          <c:yVal>
            <c:numRef>
              <c:f>'centrage GIKY'!$D$18:$D$19</c:f>
              <c:numCache>
                <c:formatCode>General</c:formatCode>
                <c:ptCount val="2"/>
                <c:pt idx="0" formatCode="0.000">
                  <c:v>972.30000000000007</c:v>
                </c:pt>
                <c:pt idx="1">
                  <c:v>871.5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80-4FEF-9572-ADBD4977C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91712"/>
        <c:axId val="81889920"/>
      </c:scatterChart>
      <c:valAx>
        <c:axId val="81891712"/>
        <c:scaling>
          <c:orientation val="minMax"/>
          <c:max val="0.60000000000000009"/>
          <c:min val="0.15000000000000002"/>
        </c:scaling>
        <c:delete val="0"/>
        <c:axPos val="b"/>
        <c:numFmt formatCode="General" sourceLinked="1"/>
        <c:majorTickMark val="out"/>
        <c:minorTickMark val="none"/>
        <c:tickLblPos val="nextTo"/>
        <c:crossAx val="81889920"/>
        <c:crosses val="autoZero"/>
        <c:crossBetween val="midCat"/>
      </c:valAx>
      <c:valAx>
        <c:axId val="81889920"/>
        <c:scaling>
          <c:orientation val="minMax"/>
          <c:max val="1100"/>
          <c:min val="6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91712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F-GTJR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xVal>
            <c:numRef>
              <c:f>'centrage GTJR'!$D$41:$D$45</c:f>
              <c:numCache>
                <c:formatCode>General</c:formatCode>
                <c:ptCount val="5"/>
                <c:pt idx="0">
                  <c:v>0.20499999999999999</c:v>
                </c:pt>
                <c:pt idx="1">
                  <c:v>0.20499999999999999</c:v>
                </c:pt>
                <c:pt idx="2">
                  <c:v>0.42799999999999999</c:v>
                </c:pt>
                <c:pt idx="3">
                  <c:v>0.56399999999999995</c:v>
                </c:pt>
                <c:pt idx="4">
                  <c:v>0.56399999999999995</c:v>
                </c:pt>
              </c:numCache>
            </c:numRef>
          </c:xVal>
          <c:yVal>
            <c:numRef>
              <c:f>'centrage GTJR'!$C$41:$C$45</c:f>
              <c:numCache>
                <c:formatCode>General</c:formatCode>
                <c:ptCount val="5"/>
                <c:pt idx="0">
                  <c:v>650</c:v>
                </c:pt>
                <c:pt idx="1">
                  <c:v>750</c:v>
                </c:pt>
                <c:pt idx="2">
                  <c:v>900</c:v>
                </c:pt>
                <c:pt idx="3">
                  <c:v>900</c:v>
                </c:pt>
                <c:pt idx="4">
                  <c:v>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FE-46D2-9850-A05F5E067C7E}"/>
            </c:ext>
          </c:extLst>
        </c:ser>
        <c:ser>
          <c:idx val="1"/>
          <c:order val="1"/>
          <c:xVal>
            <c:numRef>
              <c:f>'centrage GTJR'!$E$16:$E$17</c:f>
              <c:numCache>
                <c:formatCode>0.000</c:formatCode>
                <c:ptCount val="2"/>
                <c:pt idx="0">
                  <c:v>0.52408631772268133</c:v>
                </c:pt>
                <c:pt idx="1">
                  <c:v>0.46449494949494952</c:v>
                </c:pt>
              </c:numCache>
            </c:numRef>
          </c:xVal>
          <c:yVal>
            <c:numRef>
              <c:f>'centrage GTJR'!$D$16:$D$17</c:f>
              <c:numCache>
                <c:formatCode>General</c:formatCode>
                <c:ptCount val="2"/>
                <c:pt idx="0">
                  <c:v>871.2</c:v>
                </c:pt>
                <c:pt idx="1">
                  <c:v>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FE-46D2-9850-A05F5E06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91712"/>
        <c:axId val="81889920"/>
      </c:scatterChart>
      <c:valAx>
        <c:axId val="81891712"/>
        <c:scaling>
          <c:orientation val="minMax"/>
          <c:max val="0.60000000000000009"/>
          <c:min val="0.15000000000000002"/>
        </c:scaling>
        <c:delete val="0"/>
        <c:axPos val="b"/>
        <c:numFmt formatCode="General" sourceLinked="1"/>
        <c:majorTickMark val="out"/>
        <c:minorTickMark val="none"/>
        <c:tickLblPos val="nextTo"/>
        <c:crossAx val="81889920"/>
        <c:crosses val="autoZero"/>
        <c:crossBetween val="midCat"/>
      </c:valAx>
      <c:valAx>
        <c:axId val="81889920"/>
        <c:scaling>
          <c:orientation val="minMax"/>
          <c:max val="950"/>
          <c:min val="6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91712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3</xdr:row>
      <xdr:rowOff>152400</xdr:rowOff>
    </xdr:from>
    <xdr:to>
      <xdr:col>12</xdr:col>
      <xdr:colOff>438150</xdr:colOff>
      <xdr:row>17</xdr:row>
      <xdr:rowOff>228600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704850</xdr:colOff>
      <xdr:row>4</xdr:row>
      <xdr:rowOff>28575</xdr:rowOff>
    </xdr:from>
    <xdr:to>
      <xdr:col>12</xdr:col>
      <xdr:colOff>266700</xdr:colOff>
      <xdr:row>18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3</xdr:row>
      <xdr:rowOff>152400</xdr:rowOff>
    </xdr:from>
    <xdr:to>
      <xdr:col>12</xdr:col>
      <xdr:colOff>438150</xdr:colOff>
      <xdr:row>17</xdr:row>
      <xdr:rowOff>228600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7" sqref="D7"/>
    </sheetView>
  </sheetViews>
  <sheetFormatPr baseColWidth="10" defaultRowHeight="15" x14ac:dyDescent="0.25"/>
  <cols>
    <col min="2" max="2" width="31.140625" bestFit="1" customWidth="1"/>
  </cols>
  <sheetData>
    <row r="1" spans="1:6" x14ac:dyDescent="0.25">
      <c r="A1" s="3" t="s">
        <v>16</v>
      </c>
    </row>
    <row r="3" spans="1:6" x14ac:dyDescent="0.25">
      <c r="A3" s="2" t="s">
        <v>17</v>
      </c>
    </row>
    <row r="5" spans="1:6" x14ac:dyDescent="0.25">
      <c r="D5" t="s">
        <v>0</v>
      </c>
      <c r="E5" t="s">
        <v>1</v>
      </c>
      <c r="F5" t="s">
        <v>2</v>
      </c>
    </row>
    <row r="6" spans="1:6" x14ac:dyDescent="0.25">
      <c r="B6" t="s">
        <v>3</v>
      </c>
      <c r="D6" s="1">
        <v>568.20000000000005</v>
      </c>
      <c r="E6" s="1">
        <v>0.35299999999999998</v>
      </c>
      <c r="F6">
        <f>D6*E6</f>
        <v>200.5746</v>
      </c>
    </row>
    <row r="7" spans="1:6" x14ac:dyDescent="0.25">
      <c r="B7" t="s">
        <v>4</v>
      </c>
      <c r="D7" s="4">
        <v>78</v>
      </c>
      <c r="E7" s="1">
        <v>0.41</v>
      </c>
      <c r="F7">
        <f t="shared" ref="F7:F12" si="0">D7*E7</f>
        <v>31.979999999999997</v>
      </c>
    </row>
    <row r="8" spans="1:6" x14ac:dyDescent="0.25">
      <c r="B8" t="s">
        <v>4</v>
      </c>
      <c r="D8" s="4">
        <v>55</v>
      </c>
      <c r="E8" s="1">
        <v>0.41</v>
      </c>
      <c r="F8">
        <f t="shared" si="0"/>
        <v>22.549999999999997</v>
      </c>
    </row>
    <row r="9" spans="1:6" x14ac:dyDescent="0.25">
      <c r="B9" t="s">
        <v>5</v>
      </c>
      <c r="D9" s="4">
        <v>40</v>
      </c>
      <c r="E9" s="1">
        <v>1.19</v>
      </c>
      <c r="F9">
        <f t="shared" si="0"/>
        <v>47.599999999999994</v>
      </c>
    </row>
    <row r="10" spans="1:6" x14ac:dyDescent="0.25">
      <c r="B10" t="s">
        <v>5</v>
      </c>
      <c r="D10" s="4">
        <v>40</v>
      </c>
      <c r="E10" s="1">
        <v>1.19</v>
      </c>
      <c r="F10">
        <f t="shared" si="0"/>
        <v>47.599999999999994</v>
      </c>
    </row>
    <row r="11" spans="1:6" x14ac:dyDescent="0.25">
      <c r="B11" t="s">
        <v>6</v>
      </c>
      <c r="D11" s="4">
        <v>10</v>
      </c>
      <c r="E11" s="1">
        <v>1.9</v>
      </c>
      <c r="F11">
        <f t="shared" si="0"/>
        <v>19</v>
      </c>
    </row>
    <row r="12" spans="1:6" x14ac:dyDescent="0.25">
      <c r="B12" t="s">
        <v>7</v>
      </c>
      <c r="C12" s="4">
        <v>110</v>
      </c>
      <c r="D12">
        <f>C12*0.72</f>
        <v>79.2</v>
      </c>
      <c r="E12" s="1">
        <v>1.1200000000000001</v>
      </c>
      <c r="F12">
        <f t="shared" si="0"/>
        <v>88.704000000000008</v>
      </c>
    </row>
    <row r="13" spans="1:6" x14ac:dyDescent="0.25">
      <c r="C13" t="s">
        <v>21</v>
      </c>
    </row>
    <row r="16" spans="1:6" x14ac:dyDescent="0.25">
      <c r="B16" t="s">
        <v>8</v>
      </c>
      <c r="D16">
        <f>SUM(D6:D12)</f>
        <v>870.40000000000009</v>
      </c>
      <c r="E16" s="1">
        <f>F16/D16</f>
        <v>0.52620473345588237</v>
      </c>
      <c r="F16">
        <f>SUM(F6:F12)</f>
        <v>458.00860000000006</v>
      </c>
    </row>
    <row r="17" spans="2:6" x14ac:dyDescent="0.25">
      <c r="B17" t="s">
        <v>9</v>
      </c>
      <c r="D17">
        <f>SUM(D6:D11)</f>
        <v>791.2</v>
      </c>
      <c r="E17" s="1">
        <f>F17/D17</f>
        <v>0.4667651668351871</v>
      </c>
      <c r="F17">
        <f>SUM(F6:F11)</f>
        <v>369.30460000000005</v>
      </c>
    </row>
    <row r="18" spans="2:6" ht="18.75" x14ac:dyDescent="0.3">
      <c r="E18" s="6" t="str">
        <f>IF(AND(D16&lt;C43,E16&lt;D44),"Masse centrage OK","Masse Centrage KO")</f>
        <v>Masse centrage OK</v>
      </c>
    </row>
    <row r="19" spans="2:6" ht="18.75" x14ac:dyDescent="0.3">
      <c r="B19" s="2" t="s">
        <v>23</v>
      </c>
      <c r="C19" s="5" t="str">
        <f>INT((C12-C21)/C20-0.5) &amp;"h"&amp; INT(60*((C12-C21)/C20-0.5-INT((C12-C21)/C20-0.5)))&amp;"min"</f>
        <v>3h30min</v>
      </c>
    </row>
    <row r="20" spans="2:6" x14ac:dyDescent="0.25">
      <c r="B20" t="s">
        <v>14</v>
      </c>
      <c r="C20">
        <v>25</v>
      </c>
      <c r="D20" t="s">
        <v>15</v>
      </c>
    </row>
    <row r="21" spans="2:6" x14ac:dyDescent="0.25">
      <c r="B21" t="s">
        <v>24</v>
      </c>
      <c r="C21">
        <v>10</v>
      </c>
      <c r="D21" t="s">
        <v>25</v>
      </c>
    </row>
    <row r="39" spans="3:4" x14ac:dyDescent="0.25">
      <c r="C39" s="2" t="s">
        <v>12</v>
      </c>
    </row>
    <row r="40" spans="3:4" x14ac:dyDescent="0.25">
      <c r="C40" t="s">
        <v>10</v>
      </c>
      <c r="D40" t="s">
        <v>11</v>
      </c>
    </row>
    <row r="41" spans="3:4" x14ac:dyDescent="0.25">
      <c r="C41">
        <v>650</v>
      </c>
      <c r="D41">
        <v>0.20499999999999999</v>
      </c>
    </row>
    <row r="42" spans="3:4" x14ac:dyDescent="0.25">
      <c r="C42">
        <v>750</v>
      </c>
      <c r="D42">
        <v>0.20499999999999999</v>
      </c>
    </row>
    <row r="43" spans="3:4" x14ac:dyDescent="0.25">
      <c r="C43">
        <v>900</v>
      </c>
      <c r="D43">
        <v>0.42799999999999999</v>
      </c>
    </row>
    <row r="44" spans="3:4" x14ac:dyDescent="0.25">
      <c r="C44">
        <v>900</v>
      </c>
      <c r="D44">
        <v>0.56399999999999995</v>
      </c>
    </row>
    <row r="45" spans="3:4" x14ac:dyDescent="0.25">
      <c r="C45">
        <v>650</v>
      </c>
      <c r="D45">
        <v>0.56399999999999995</v>
      </c>
    </row>
  </sheetData>
  <sheetProtection sheet="1" objects="1" scenarios="1" selectLockedCells="1"/>
  <conditionalFormatting sqref="E16">
    <cfRule type="cellIs" dxfId="8" priority="3" operator="greaterThan">
      <formula>0.564</formula>
    </cfRule>
  </conditionalFormatting>
  <conditionalFormatting sqref="D16">
    <cfRule type="cellIs" dxfId="7" priority="1" operator="greaterThan">
      <formula>900</formula>
    </cfRule>
    <cfRule type="cellIs" dxfId="6" priority="2" operator="greaterThan">
      <formula>1000</formula>
    </cfRule>
  </conditionalFormatting>
  <dataValidations count="1">
    <dataValidation type="whole" allowBlank="1" showInputMessage="1" showErrorMessage="1" error="hors plage" sqref="C12">
      <formula1>0</formula1>
      <formula2>110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J23" sqref="J23"/>
    </sheetView>
  </sheetViews>
  <sheetFormatPr baseColWidth="10" defaultRowHeight="15" x14ac:dyDescent="0.25"/>
  <cols>
    <col min="2" max="2" width="33.7109375" customWidth="1"/>
  </cols>
  <sheetData>
    <row r="1" spans="1:6" x14ac:dyDescent="0.25">
      <c r="A1" s="3" t="s">
        <v>18</v>
      </c>
    </row>
    <row r="3" spans="1:6" x14ac:dyDescent="0.25">
      <c r="A3" s="2" t="s">
        <v>19</v>
      </c>
    </row>
    <row r="5" spans="1:6" x14ac:dyDescent="0.25">
      <c r="D5" t="s">
        <v>0</v>
      </c>
      <c r="E5" t="s">
        <v>1</v>
      </c>
      <c r="F5" t="s">
        <v>2</v>
      </c>
    </row>
    <row r="6" spans="1:6" x14ac:dyDescent="0.25">
      <c r="B6" t="s">
        <v>3</v>
      </c>
      <c r="D6" s="1">
        <v>615.5</v>
      </c>
      <c r="E6" s="1">
        <v>0.32400000000000001</v>
      </c>
      <c r="F6">
        <f>D6*E6</f>
        <v>199.422</v>
      </c>
    </row>
    <row r="7" spans="1:6" x14ac:dyDescent="0.25">
      <c r="B7" t="s">
        <v>4</v>
      </c>
      <c r="D7" s="4">
        <v>75</v>
      </c>
      <c r="E7" s="1">
        <v>0.41</v>
      </c>
      <c r="F7">
        <f t="shared" ref="F7:F14" si="0">D7*E7</f>
        <v>30.749999999999996</v>
      </c>
    </row>
    <row r="8" spans="1:6" x14ac:dyDescent="0.25">
      <c r="B8" t="s">
        <v>4</v>
      </c>
      <c r="D8" s="4">
        <v>55</v>
      </c>
      <c r="E8" s="1">
        <v>0.41</v>
      </c>
      <c r="F8">
        <f t="shared" si="0"/>
        <v>22.549999999999997</v>
      </c>
    </row>
    <row r="9" spans="1:6" x14ac:dyDescent="0.25">
      <c r="B9" t="s">
        <v>5</v>
      </c>
      <c r="D9" s="4">
        <v>60</v>
      </c>
      <c r="E9" s="1">
        <v>1.19</v>
      </c>
      <c r="F9">
        <f t="shared" si="0"/>
        <v>71.399999999999991</v>
      </c>
    </row>
    <row r="10" spans="1:6" x14ac:dyDescent="0.25">
      <c r="B10" t="s">
        <v>5</v>
      </c>
      <c r="D10" s="4">
        <v>50</v>
      </c>
      <c r="E10" s="1">
        <v>1.19</v>
      </c>
      <c r="F10">
        <f t="shared" si="0"/>
        <v>59.5</v>
      </c>
    </row>
    <row r="11" spans="1:6" x14ac:dyDescent="0.25">
      <c r="B11" t="s">
        <v>6</v>
      </c>
      <c r="D11" s="4">
        <v>16</v>
      </c>
      <c r="E11" s="1">
        <v>1.9</v>
      </c>
      <c r="F11">
        <f t="shared" si="0"/>
        <v>30.4</v>
      </c>
    </row>
    <row r="12" spans="1:6" x14ac:dyDescent="0.25">
      <c r="B12" t="s">
        <v>7</v>
      </c>
      <c r="C12" s="4">
        <v>110</v>
      </c>
      <c r="D12">
        <f>C12*0.72</f>
        <v>79.2</v>
      </c>
      <c r="E12" s="1">
        <v>1.1200000000000001</v>
      </c>
      <c r="F12">
        <f t="shared" si="0"/>
        <v>88.704000000000008</v>
      </c>
    </row>
    <row r="13" spans="1:6" x14ac:dyDescent="0.25">
      <c r="C13" t="s">
        <v>21</v>
      </c>
      <c r="E13" s="1"/>
    </row>
    <row r="14" spans="1:6" x14ac:dyDescent="0.25">
      <c r="B14" t="s">
        <v>20</v>
      </c>
      <c r="C14" s="4">
        <v>30</v>
      </c>
      <c r="D14">
        <f>C14*0.72</f>
        <v>21.599999999999998</v>
      </c>
      <c r="E14" s="1">
        <v>1.61</v>
      </c>
      <c r="F14">
        <f t="shared" si="0"/>
        <v>34.775999999999996</v>
      </c>
    </row>
    <row r="15" spans="1:6" x14ac:dyDescent="0.25">
      <c r="C15" t="s">
        <v>22</v>
      </c>
    </row>
    <row r="18" spans="2:6" x14ac:dyDescent="0.25">
      <c r="B18" t="s">
        <v>8</v>
      </c>
      <c r="D18" s="1">
        <f>SUM(D6:D14)</f>
        <v>972.30000000000007</v>
      </c>
      <c r="E18" s="1">
        <f>F18/D18</f>
        <v>0.5528149748020158</v>
      </c>
      <c r="F18">
        <f>SUM(F6:F14)</f>
        <v>537.50199999999995</v>
      </c>
    </row>
    <row r="19" spans="2:6" x14ac:dyDescent="0.25">
      <c r="B19" t="s">
        <v>9</v>
      </c>
      <c r="D19">
        <f>SUM(D6:D11)</f>
        <v>871.5</v>
      </c>
      <c r="E19" s="1">
        <f>F19/D19</f>
        <v>0.47506827309236938</v>
      </c>
      <c r="F19">
        <f>SUM(F6:F11)</f>
        <v>414.02199999999993</v>
      </c>
    </row>
    <row r="20" spans="2:6" ht="18.75" x14ac:dyDescent="0.3">
      <c r="E20" s="6" t="str">
        <f>IF(AND(D18&lt;1000,E18&lt;0.564),"Masse centrage OK","Masse Centrage KO")</f>
        <v>Masse centrage OK</v>
      </c>
    </row>
    <row r="21" spans="2:6" ht="18.75" x14ac:dyDescent="0.3">
      <c r="B21" s="2" t="s">
        <v>23</v>
      </c>
      <c r="C21" s="5" t="str">
        <f>INT((C14+C12-C23)/C22-0.5) &amp;"h"&amp; INT(60*((C14+C12-C23)/C22-0.5-INT((C14+C12-C23)/C22-0.5)))&amp;"min"</f>
        <v>3h12min</v>
      </c>
      <c r="D21" t="s">
        <v>13</v>
      </c>
    </row>
    <row r="22" spans="2:6" x14ac:dyDescent="0.25">
      <c r="B22" t="s">
        <v>14</v>
      </c>
      <c r="C22">
        <v>35</v>
      </c>
      <c r="D22" t="s">
        <v>15</v>
      </c>
    </row>
    <row r="23" spans="2:6" x14ac:dyDescent="0.25">
      <c r="B23" t="s">
        <v>24</v>
      </c>
      <c r="C23">
        <v>10</v>
      </c>
      <c r="D23" t="s">
        <v>25</v>
      </c>
    </row>
    <row r="41" spans="3:4" x14ac:dyDescent="0.25">
      <c r="C41" s="2" t="s">
        <v>12</v>
      </c>
    </row>
    <row r="42" spans="3:4" x14ac:dyDescent="0.25">
      <c r="C42" t="s">
        <v>10</v>
      </c>
      <c r="D42" t="s">
        <v>11</v>
      </c>
    </row>
    <row r="43" spans="3:4" x14ac:dyDescent="0.25">
      <c r="C43">
        <v>650</v>
      </c>
      <c r="D43">
        <v>0.20499999999999999</v>
      </c>
    </row>
    <row r="44" spans="3:4" x14ac:dyDescent="0.25">
      <c r="C44">
        <v>750</v>
      </c>
      <c r="D44">
        <v>0.20499999999999999</v>
      </c>
    </row>
    <row r="45" spans="3:4" x14ac:dyDescent="0.25">
      <c r="C45">
        <v>1000</v>
      </c>
      <c r="D45">
        <v>0.42799999999999999</v>
      </c>
    </row>
    <row r="46" spans="3:4" x14ac:dyDescent="0.25">
      <c r="C46">
        <v>1000</v>
      </c>
      <c r="D46">
        <v>0.56399999999999995</v>
      </c>
    </row>
    <row r="47" spans="3:4" x14ac:dyDescent="0.25">
      <c r="C47">
        <v>650</v>
      </c>
      <c r="D47">
        <v>0.56399999999999995</v>
      </c>
    </row>
  </sheetData>
  <sheetProtection sheet="1" objects="1" scenarios="1"/>
  <conditionalFormatting sqref="E18">
    <cfRule type="cellIs" dxfId="5" priority="3" operator="greaterThan">
      <formula>0.564</formula>
    </cfRule>
  </conditionalFormatting>
  <conditionalFormatting sqref="D18">
    <cfRule type="cellIs" dxfId="4" priority="2" operator="greaterThan">
      <formula>1000</formula>
    </cfRule>
    <cfRule type="cellIs" dxfId="3" priority="1" operator="greaterThan">
      <formula>1000</formula>
    </cfRule>
  </conditionalFormatting>
  <dataValidations count="2">
    <dataValidation type="whole" allowBlank="1" showInputMessage="1" showErrorMessage="1" error="hors plage" sqref="C14">
      <formula1>0</formula1>
      <formula2>50</formula2>
    </dataValidation>
    <dataValidation type="whole" allowBlank="1" showInputMessage="1" showErrorMessage="1" error="hors plage" sqref="C12">
      <formula1>0</formula1>
      <formula2>110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4" workbookViewId="0">
      <selection activeCell="D7" sqref="D7"/>
    </sheetView>
  </sheetViews>
  <sheetFormatPr baseColWidth="10" defaultRowHeight="15" x14ac:dyDescent="0.25"/>
  <cols>
    <col min="2" max="2" width="31.140625" bestFit="1" customWidth="1"/>
  </cols>
  <sheetData>
    <row r="1" spans="1:6" x14ac:dyDescent="0.25">
      <c r="A1" s="3" t="s">
        <v>26</v>
      </c>
    </row>
    <row r="3" spans="1:6" x14ac:dyDescent="0.25">
      <c r="A3" s="2" t="s">
        <v>27</v>
      </c>
    </row>
    <row r="5" spans="1:6" x14ac:dyDescent="0.25">
      <c r="D5" t="s">
        <v>0</v>
      </c>
      <c r="E5" t="s">
        <v>1</v>
      </c>
      <c r="F5" t="s">
        <v>2</v>
      </c>
    </row>
    <row r="6" spans="1:6" x14ac:dyDescent="0.25">
      <c r="B6" t="s">
        <v>3</v>
      </c>
      <c r="D6" s="1">
        <v>569</v>
      </c>
      <c r="E6" s="1">
        <v>0.35</v>
      </c>
      <c r="F6">
        <f>D6*E6</f>
        <v>199.14999999999998</v>
      </c>
    </row>
    <row r="7" spans="1:6" x14ac:dyDescent="0.25">
      <c r="B7" t="s">
        <v>4</v>
      </c>
      <c r="D7" s="4">
        <v>78</v>
      </c>
      <c r="E7" s="1">
        <v>0.41</v>
      </c>
      <c r="F7">
        <f t="shared" ref="F7:F12" si="0">D7*E7</f>
        <v>31.979999999999997</v>
      </c>
    </row>
    <row r="8" spans="1:6" x14ac:dyDescent="0.25">
      <c r="B8" t="s">
        <v>4</v>
      </c>
      <c r="D8" s="4">
        <v>55</v>
      </c>
      <c r="E8" s="1">
        <v>0.41</v>
      </c>
      <c r="F8">
        <f t="shared" si="0"/>
        <v>22.549999999999997</v>
      </c>
    </row>
    <row r="9" spans="1:6" x14ac:dyDescent="0.25">
      <c r="B9" t="s">
        <v>5</v>
      </c>
      <c r="D9" s="4">
        <v>40</v>
      </c>
      <c r="E9" s="1">
        <v>1.19</v>
      </c>
      <c r="F9">
        <f t="shared" si="0"/>
        <v>47.599999999999994</v>
      </c>
    </row>
    <row r="10" spans="1:6" x14ac:dyDescent="0.25">
      <c r="B10" t="s">
        <v>5</v>
      </c>
      <c r="D10" s="4">
        <v>40</v>
      </c>
      <c r="E10" s="1">
        <v>1.19</v>
      </c>
      <c r="F10">
        <f t="shared" si="0"/>
        <v>47.599999999999994</v>
      </c>
    </row>
    <row r="11" spans="1:6" x14ac:dyDescent="0.25">
      <c r="B11" t="s">
        <v>6</v>
      </c>
      <c r="D11" s="4">
        <v>10</v>
      </c>
      <c r="E11" s="1">
        <v>1.9</v>
      </c>
      <c r="F11">
        <f t="shared" si="0"/>
        <v>19</v>
      </c>
    </row>
    <row r="12" spans="1:6" x14ac:dyDescent="0.25">
      <c r="B12" t="s">
        <v>7</v>
      </c>
      <c r="C12" s="4">
        <v>110</v>
      </c>
      <c r="D12">
        <f>C12*0.72</f>
        <v>79.2</v>
      </c>
      <c r="E12" s="1">
        <v>1.1200000000000001</v>
      </c>
      <c r="F12">
        <f t="shared" si="0"/>
        <v>88.704000000000008</v>
      </c>
    </row>
    <row r="13" spans="1:6" x14ac:dyDescent="0.25">
      <c r="C13" t="s">
        <v>21</v>
      </c>
    </row>
    <row r="16" spans="1:6" x14ac:dyDescent="0.25">
      <c r="B16" t="s">
        <v>8</v>
      </c>
      <c r="D16">
        <f>SUM(D6:D12)</f>
        <v>871.2</v>
      </c>
      <c r="E16" s="1">
        <f>F16/D16</f>
        <v>0.52408631772268133</v>
      </c>
      <c r="F16">
        <f>SUM(F6:F12)</f>
        <v>456.584</v>
      </c>
    </row>
    <row r="17" spans="2:6" x14ac:dyDescent="0.25">
      <c r="B17" t="s">
        <v>9</v>
      </c>
      <c r="D17">
        <f>SUM(D6:D11)</f>
        <v>792</v>
      </c>
      <c r="E17" s="1">
        <f>F17/D17</f>
        <v>0.46449494949494952</v>
      </c>
      <c r="F17">
        <f>SUM(F6:F11)</f>
        <v>367.88</v>
      </c>
    </row>
    <row r="18" spans="2:6" ht="18.75" x14ac:dyDescent="0.3">
      <c r="E18" s="6" t="str">
        <f>IF(AND(D16&lt;C43,E16&lt;D44),"Masse centrage OK","Masse Centrage KO")</f>
        <v>Masse centrage OK</v>
      </c>
    </row>
    <row r="19" spans="2:6" ht="18.75" x14ac:dyDescent="0.3">
      <c r="B19" s="2" t="s">
        <v>23</v>
      </c>
      <c r="C19" s="5" t="str">
        <f>INT((C12-C21)/C20-0.5) &amp;"h"&amp; INT(60*((C12-C21)/C20-0.5-INT((C12-C21)/C20-0.5)))&amp;"min"</f>
        <v>3h30min</v>
      </c>
    </row>
    <row r="20" spans="2:6" x14ac:dyDescent="0.25">
      <c r="B20" t="s">
        <v>14</v>
      </c>
      <c r="C20">
        <v>25</v>
      </c>
      <c r="D20" t="s">
        <v>15</v>
      </c>
    </row>
    <row r="21" spans="2:6" x14ac:dyDescent="0.25">
      <c r="B21" t="s">
        <v>24</v>
      </c>
      <c r="C21">
        <v>10</v>
      </c>
      <c r="D21" t="s">
        <v>25</v>
      </c>
    </row>
    <row r="39" spans="3:4" x14ac:dyDescent="0.25">
      <c r="C39" s="2" t="s">
        <v>12</v>
      </c>
    </row>
    <row r="40" spans="3:4" x14ac:dyDescent="0.25">
      <c r="C40" t="s">
        <v>10</v>
      </c>
      <c r="D40" t="s">
        <v>11</v>
      </c>
    </row>
    <row r="41" spans="3:4" x14ac:dyDescent="0.25">
      <c r="C41">
        <v>650</v>
      </c>
      <c r="D41">
        <v>0.20499999999999999</v>
      </c>
    </row>
    <row r="42" spans="3:4" x14ac:dyDescent="0.25">
      <c r="C42">
        <v>750</v>
      </c>
      <c r="D42">
        <v>0.20499999999999999</v>
      </c>
    </row>
    <row r="43" spans="3:4" x14ac:dyDescent="0.25">
      <c r="C43">
        <v>900</v>
      </c>
      <c r="D43">
        <v>0.42799999999999999</v>
      </c>
    </row>
    <row r="44" spans="3:4" x14ac:dyDescent="0.25">
      <c r="C44">
        <v>900</v>
      </c>
      <c r="D44">
        <v>0.56399999999999995</v>
      </c>
    </row>
    <row r="45" spans="3:4" x14ac:dyDescent="0.25">
      <c r="C45">
        <v>650</v>
      </c>
      <c r="D45">
        <v>0.56399999999999995</v>
      </c>
    </row>
  </sheetData>
  <sheetProtection sheet="1" objects="1" scenarios="1" selectLockedCells="1"/>
  <conditionalFormatting sqref="E16">
    <cfRule type="cellIs" dxfId="2" priority="3" operator="greaterThan">
      <formula>0.564</formula>
    </cfRule>
  </conditionalFormatting>
  <conditionalFormatting sqref="D16">
    <cfRule type="cellIs" dxfId="1" priority="1" operator="greaterThan">
      <formula>900</formula>
    </cfRule>
    <cfRule type="cellIs" dxfId="0" priority="2" operator="greaterThan">
      <formula>1000</formula>
    </cfRule>
  </conditionalFormatting>
  <dataValidations count="1">
    <dataValidation type="whole" allowBlank="1" showInputMessage="1" showErrorMessage="1" error="hors plage" sqref="C12">
      <formula1>0</formula1>
      <formula2>110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centrage GEKO</vt:lpstr>
      <vt:lpstr>centrage GIKY</vt:lpstr>
      <vt:lpstr>centrage GTJR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 Stephane</dc:creator>
  <cp:lastModifiedBy>Ricci Stephane</cp:lastModifiedBy>
  <dcterms:created xsi:type="dcterms:W3CDTF">2020-06-22T13:46:00Z</dcterms:created>
  <dcterms:modified xsi:type="dcterms:W3CDTF">2020-07-21T16:01:21Z</dcterms:modified>
</cp:coreProperties>
</file>